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<sst xmlns="http://schemas.openxmlformats.org/spreadsheetml/2006/main" count="5838" uniqueCount="1508">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</sst>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176" formatCode="0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0.0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9" fillId="32" borderId="18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9" fillId="0" borderId="185" applyNumberFormat="0" applyFill="0" applyAlignment="0" applyProtection="0">
      <alignment vertical="center"/>
    </xf>
    <xf numFmtId="0" fontId="28" fillId="0" borderId="185" applyNumberFormat="0" applyFill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33" fillId="0" borderId="190" applyNumberFormat="0" applyFill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37" fillId="38" borderId="189" applyNumberFormat="0" applyAlignment="0" applyProtection="0">
      <alignment vertical="center"/>
    </xf>
    <xf numFmtId="0" fontId="32" fillId="38" borderId="186" applyNumberFormat="0" applyAlignment="0" applyProtection="0">
      <alignment vertical="center"/>
    </xf>
    <xf numFmtId="0" fontId="41" fillId="49" borderId="191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25" fillId="0" borderId="184" applyNumberFormat="0" applyFill="0" applyAlignment="0" applyProtection="0">
      <alignment vertical="center"/>
    </xf>
    <xf numFmtId="0" fontId="31" fillId="37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176" fontId="0" fillId="0" borderId="76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78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6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6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6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6" fontId="0" fillId="0" borderId="99" xfId="0" applyNumberFormat="1" applyBorder="1" applyAlignment="1">
      <alignment vertical="center"/>
    </xf>
    <xf numFmtId="176" fontId="0" fillId="0" borderId="10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101" xfId="0" applyNumberFormat="1" applyBorder="1" applyAlignment="1">
      <alignment vertical="center"/>
    </xf>
    <xf numFmtId="176" fontId="0" fillId="0" borderId="102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6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6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6" fontId="0" fillId="0" borderId="17" xfId="0" applyNumberFormat="1" applyBorder="1" applyAlignment="1">
      <alignment vertical="center"/>
    </xf>
    <xf numFmtId="176" fontId="0" fillId="0" borderId="109" xfId="0" applyNumberFormat="1" applyBorder="1" applyAlignment="1">
      <alignment vertical="center"/>
    </xf>
    <xf numFmtId="176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6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6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6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6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6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6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6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6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176" fontId="9" fillId="5" borderId="114" xfId="0" applyNumberFormat="1" applyFont="1" applyFill="1" applyBorder="1" applyAlignment="1">
      <alignment horizontal="center" vertical="center"/>
    </xf>
    <xf numFmtId="176" fontId="9" fillId="5" borderId="169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70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176" fontId="9" fillId="5" borderId="117" xfId="0" applyNumberFormat="1" applyFont="1" applyFill="1" applyBorder="1" applyAlignment="1">
      <alignment horizontal="center" vertical="center"/>
    </xf>
    <xf numFmtId="176" fontId="9" fillId="5" borderId="171" xfId="0" applyNumberFormat="1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72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73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6" fontId="9" fillId="5" borderId="127" xfId="0" applyNumberFormat="1" applyFont="1" applyFill="1" applyBorder="1" applyAlignment="1">
      <alignment horizontal="center" vertical="center" wrapText="1"/>
    </xf>
    <xf numFmtId="176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6" fontId="9" fillId="5" borderId="128" xfId="0" applyNumberFormat="1" applyFont="1" applyFill="1" applyBorder="1" applyAlignment="1">
      <alignment horizontal="center" vertical="center" wrapText="1"/>
    </xf>
    <xf numFmtId="176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6" fontId="9" fillId="5" borderId="131" xfId="0" applyNumberFormat="1" applyFont="1" applyFill="1" applyBorder="1" applyAlignment="1">
      <alignment horizontal="center" vertical="center" wrapText="1"/>
    </xf>
    <xf numFmtId="176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6" fontId="9" fillId="5" borderId="62" xfId="0" applyNumberFormat="1" applyFont="1" applyFill="1" applyBorder="1" applyAlignment="1">
      <alignment horizontal="center" vertical="center" wrapText="1"/>
    </xf>
    <xf numFmtId="176" fontId="9" fillId="5" borderId="113" xfId="0" applyNumberFormat="1" applyFont="1" applyFill="1" applyBorder="1" applyAlignment="1">
      <alignment horizontal="center" vertical="center" wrapText="1"/>
    </xf>
    <xf numFmtId="176" fontId="9" fillId="12" borderId="119" xfId="0" applyNumberFormat="1" applyFont="1" applyFill="1" applyBorder="1" applyAlignment="1">
      <alignment horizontal="center" vertical="center"/>
    </xf>
    <xf numFmtId="176" fontId="9" fillId="12" borderId="121" xfId="0" applyNumberFormat="1" applyFont="1" applyFill="1" applyBorder="1" applyAlignment="1">
      <alignment horizontal="center" vertical="center"/>
    </xf>
    <xf numFmtId="176" fontId="9" fillId="12" borderId="125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25" xfId="0" applyNumberFormat="1" applyFont="1" applyFill="1" applyBorder="1" applyAlignment="1">
      <alignment horizontal="center" vertical="center" wrapText="1"/>
    </xf>
    <xf numFmtId="176" fontId="9" fillId="12" borderId="104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 wrapText="1"/>
    </xf>
    <xf numFmtId="176" fontId="9" fillId="12" borderId="113" xfId="0" applyNumberFormat="1" applyFont="1" applyFill="1" applyBorder="1" applyAlignment="1">
      <alignment horizontal="center" vertical="center"/>
    </xf>
    <xf numFmtId="176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P36" sqref="BP36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23" width="5.625" customWidth="1"/>
    <col min="24" max="35" width="2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>
        <v>1</v>
      </c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0.08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0.17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25.9259259259259</v>
      </c>
      <c r="CC8" s="833">
        <f t="shared" si="6"/>
        <v>700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5</v>
      </c>
      <c r="M11" s="704">
        <v>1</v>
      </c>
      <c r="N11" s="704">
        <v>6</v>
      </c>
      <c r="O11" s="704"/>
      <c r="P11" s="704">
        <v>3</v>
      </c>
      <c r="Q11" s="1001">
        <v>4</v>
      </c>
      <c r="R11" s="988"/>
      <c r="S11" s="989"/>
      <c r="T11" s="989">
        <v>2</v>
      </c>
      <c r="U11" s="989"/>
      <c r="V11" s="989">
        <v>6</v>
      </c>
      <c r="W11" s="1002">
        <v>2</v>
      </c>
      <c r="X11" s="988"/>
      <c r="Y11" s="989">
        <v>10</v>
      </c>
      <c r="Z11" s="989"/>
      <c r="AA11" s="989">
        <v>20</v>
      </c>
      <c r="AB11" s="989"/>
      <c r="AC11" s="1002"/>
      <c r="AD11" s="703">
        <v>1</v>
      </c>
      <c r="AE11" s="704">
        <v>1</v>
      </c>
      <c r="AF11" s="704">
        <v>1</v>
      </c>
      <c r="AG11" s="704">
        <v>2</v>
      </c>
      <c r="AH11" s="704">
        <v>1</v>
      </c>
      <c r="AI11" s="1001">
        <v>1</v>
      </c>
      <c r="AJ11" s="703">
        <v>5</v>
      </c>
      <c r="AK11" s="704">
        <v>9</v>
      </c>
      <c r="AL11" s="704">
        <v>4</v>
      </c>
      <c r="AM11" s="704">
        <v>5</v>
      </c>
      <c r="AN11" s="704">
        <v>2</v>
      </c>
      <c r="AO11" s="1001">
        <v>2</v>
      </c>
      <c r="AP11" s="1029">
        <v>9</v>
      </c>
      <c r="AQ11" s="1030">
        <v>14</v>
      </c>
      <c r="AR11" s="1030">
        <v>10</v>
      </c>
      <c r="AS11" s="1030">
        <v>12</v>
      </c>
      <c r="AT11" s="1030">
        <v>3</v>
      </c>
      <c r="AU11" s="1033">
        <v>3</v>
      </c>
      <c r="AV11" s="1029">
        <v>13</v>
      </c>
      <c r="AW11" s="1030">
        <v>23</v>
      </c>
      <c r="AX11" s="1030">
        <v>15</v>
      </c>
      <c r="AY11" s="1030">
        <v>17</v>
      </c>
      <c r="AZ11" s="1030">
        <v>3</v>
      </c>
      <c r="BA11" s="1033">
        <v>7</v>
      </c>
      <c r="BB11" s="1029">
        <v>1.02</v>
      </c>
      <c r="BC11" s="1030">
        <v>1.63</v>
      </c>
      <c r="BD11" s="1030">
        <v>1.01</v>
      </c>
      <c r="BE11" s="1030">
        <v>1.33</v>
      </c>
      <c r="BF11" s="1030">
        <v>0.44</v>
      </c>
      <c r="BG11" s="1033">
        <v>0.5</v>
      </c>
      <c r="BH11" s="1047">
        <f t="shared" si="0"/>
        <v>5</v>
      </c>
      <c r="BI11" s="799">
        <f t="shared" si="1"/>
        <v>1</v>
      </c>
      <c r="BJ11" s="799">
        <f t="shared" si="2"/>
        <v>6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5</v>
      </c>
      <c r="BU11" s="814">
        <f t="shared" si="5"/>
        <v>1</v>
      </c>
      <c r="BV11" s="814">
        <f t="shared" si="5"/>
        <v>6</v>
      </c>
      <c r="BW11" s="814">
        <f t="shared" si="5"/>
        <v>0</v>
      </c>
      <c r="BX11" s="814">
        <f t="shared" si="5"/>
        <v>3</v>
      </c>
      <c r="BY11" s="1063">
        <f t="shared" si="5"/>
        <v>4</v>
      </c>
      <c r="BZ11" s="1056">
        <f t="shared" si="8"/>
        <v>34.3137254901961</v>
      </c>
      <c r="CA11" s="1057">
        <f t="shared" si="6"/>
        <v>4.29447852760736</v>
      </c>
      <c r="CB11" s="1057">
        <f t="shared" si="6"/>
        <v>41.5841584158416</v>
      </c>
      <c r="CC11" s="1057">
        <f t="shared" si="6"/>
        <v>0</v>
      </c>
      <c r="CD11" s="1057">
        <f t="shared" si="6"/>
        <v>47.7272727272727</v>
      </c>
      <c r="CE11" s="1076">
        <f t="shared" si="6"/>
        <v>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4</v>
      </c>
      <c r="M12" s="968">
        <v>4</v>
      </c>
      <c r="N12" s="968">
        <v>6</v>
      </c>
      <c r="O12" s="968">
        <v>5</v>
      </c>
      <c r="P12" s="968">
        <v>2</v>
      </c>
      <c r="Q12" s="1003">
        <v>4</v>
      </c>
      <c r="R12" s="1004"/>
      <c r="S12" s="1005"/>
      <c r="T12" s="1005">
        <v>29</v>
      </c>
      <c r="U12" s="1005">
        <v>1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/>
      <c r="AE12" s="968">
        <v>2</v>
      </c>
      <c r="AF12" s="968">
        <v>2</v>
      </c>
      <c r="AG12" s="968"/>
      <c r="AH12" s="968"/>
      <c r="AI12" s="1003"/>
      <c r="AJ12" s="577">
        <v>9</v>
      </c>
      <c r="AK12" s="968">
        <v>11</v>
      </c>
      <c r="AL12" s="968">
        <v>7</v>
      </c>
      <c r="AM12" s="968">
        <v>4</v>
      </c>
      <c r="AN12" s="968"/>
      <c r="AO12" s="1003">
        <v>1</v>
      </c>
      <c r="AP12" s="1034">
        <v>13</v>
      </c>
      <c r="AQ12" s="1035">
        <v>14</v>
      </c>
      <c r="AR12" s="1035">
        <v>15</v>
      </c>
      <c r="AS12" s="1035">
        <v>6</v>
      </c>
      <c r="AT12" s="1035">
        <v>3</v>
      </c>
      <c r="AU12" s="1036">
        <v>4</v>
      </c>
      <c r="AV12" s="1034">
        <v>18</v>
      </c>
      <c r="AW12" s="1035">
        <v>29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1.37</v>
      </c>
      <c r="BC12" s="1035">
        <v>2.01</v>
      </c>
      <c r="BD12" s="1035">
        <v>1.69</v>
      </c>
      <c r="BE12" s="1035">
        <v>0.63</v>
      </c>
      <c r="BF12" s="1035">
        <v>0.18</v>
      </c>
      <c r="BG12" s="1036">
        <v>0.27</v>
      </c>
      <c r="BH12" s="802">
        <f t="shared" si="0"/>
        <v>4</v>
      </c>
      <c r="BI12" s="803">
        <f t="shared" si="1"/>
        <v>4</v>
      </c>
      <c r="BJ12" s="803">
        <f t="shared" si="2"/>
        <v>6</v>
      </c>
      <c r="BK12" s="803">
        <f t="shared" si="3"/>
        <v>5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4</v>
      </c>
      <c r="BU12" s="818">
        <f t="shared" si="5"/>
        <v>4</v>
      </c>
      <c r="BV12" s="818">
        <f t="shared" si="5"/>
        <v>6</v>
      </c>
      <c r="BW12" s="818">
        <f t="shared" si="5"/>
        <v>5</v>
      </c>
      <c r="BX12" s="818">
        <f t="shared" si="5"/>
        <v>2</v>
      </c>
      <c r="BY12" s="1064">
        <f t="shared" si="5"/>
        <v>4</v>
      </c>
      <c r="BZ12" s="1065">
        <f t="shared" si="8"/>
        <v>20.4379562043796</v>
      </c>
      <c r="CA12" s="1066">
        <f t="shared" si="6"/>
        <v>13.9303482587065</v>
      </c>
      <c r="CB12" s="1066">
        <f t="shared" si="6"/>
        <v>24.8520710059172</v>
      </c>
      <c r="CC12" s="1066">
        <f t="shared" si="6"/>
        <v>55.5555555555556</v>
      </c>
      <c r="CD12" s="1066">
        <f t="shared" si="6"/>
        <v>77.7777777777778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7</v>
      </c>
      <c r="M13" s="704">
        <v>7</v>
      </c>
      <c r="N13" s="704">
        <v>6</v>
      </c>
      <c r="O13" s="704">
        <v>2</v>
      </c>
      <c r="P13" s="704">
        <v>4</v>
      </c>
      <c r="Q13" s="987"/>
      <c r="R13" s="988">
        <v>7</v>
      </c>
      <c r="S13" s="989"/>
      <c r="T13" s="989">
        <v>12</v>
      </c>
      <c r="U13" s="989"/>
      <c r="V13" s="989">
        <v>8</v>
      </c>
      <c r="W13" s="990"/>
      <c r="X13" s="988"/>
      <c r="Y13" s="989">
        <v>20</v>
      </c>
      <c r="Z13" s="989"/>
      <c r="AA13" s="989"/>
      <c r="AB13" s="989"/>
      <c r="AC13" s="990"/>
      <c r="AD13" s="703">
        <v>6</v>
      </c>
      <c r="AE13" s="704">
        <v>3</v>
      </c>
      <c r="AF13" s="704">
        <v>4</v>
      </c>
      <c r="AG13" s="704"/>
      <c r="AH13" s="704">
        <v>2</v>
      </c>
      <c r="AI13" s="987"/>
      <c r="AJ13" s="703">
        <v>23</v>
      </c>
      <c r="AK13" s="704">
        <v>7</v>
      </c>
      <c r="AL13" s="704">
        <v>9</v>
      </c>
      <c r="AM13" s="1026">
        <v>5</v>
      </c>
      <c r="AN13" s="1026">
        <v>3</v>
      </c>
      <c r="AO13" s="987"/>
      <c r="AP13" s="1029">
        <v>41</v>
      </c>
      <c r="AQ13" s="1030">
        <v>17</v>
      </c>
      <c r="AR13" s="1030">
        <v>12</v>
      </c>
      <c r="AS13" s="1037">
        <v>7</v>
      </c>
      <c r="AT13" s="1037">
        <v>4</v>
      </c>
      <c r="AU13" s="990"/>
      <c r="AV13" s="1029">
        <v>51</v>
      </c>
      <c r="AW13" s="1030">
        <v>31</v>
      </c>
      <c r="AX13" s="1030">
        <v>17</v>
      </c>
      <c r="AY13" s="1037">
        <v>9</v>
      </c>
      <c r="AZ13" s="1037">
        <v>4</v>
      </c>
      <c r="BA13" s="990"/>
      <c r="BB13" s="1029">
        <v>5.09</v>
      </c>
      <c r="BC13" s="1030">
        <v>2.02</v>
      </c>
      <c r="BD13" s="1030">
        <v>1.91</v>
      </c>
      <c r="BE13" s="1030">
        <v>0.74</v>
      </c>
      <c r="BF13" s="1030">
        <v>0.71</v>
      </c>
      <c r="BG13" s="990"/>
      <c r="BH13" s="1047">
        <f t="shared" si="0"/>
        <v>7</v>
      </c>
      <c r="BI13" s="799">
        <f t="shared" si="1"/>
        <v>7</v>
      </c>
      <c r="BJ13" s="799">
        <f t="shared" si="2"/>
        <v>6</v>
      </c>
      <c r="BK13" s="799">
        <f t="shared" si="3"/>
        <v>2</v>
      </c>
      <c r="BL13" s="799">
        <f t="shared" si="4"/>
        <v>4</v>
      </c>
      <c r="BM13" s="990"/>
      <c r="BN13" s="1013">
        <v>5</v>
      </c>
      <c r="BO13" s="1014"/>
      <c r="BP13" s="1014">
        <v>2</v>
      </c>
      <c r="BQ13" s="1014"/>
      <c r="BR13" s="1014"/>
      <c r="BS13" s="990"/>
      <c r="BT13" s="798">
        <f t="shared" si="7"/>
        <v>12</v>
      </c>
      <c r="BU13" s="814">
        <f t="shared" si="5"/>
        <v>7</v>
      </c>
      <c r="BV13" s="814">
        <f t="shared" si="5"/>
        <v>8</v>
      </c>
      <c r="BW13" s="814">
        <f t="shared" ref="BW13:BW15" si="9">BK13+BQ13</f>
        <v>2</v>
      </c>
      <c r="BX13" s="814">
        <f t="shared" ref="BX13:BX15" si="10">BL13+BR13</f>
        <v>4</v>
      </c>
      <c r="BY13" s="990"/>
      <c r="BZ13" s="1056">
        <f t="shared" si="8"/>
        <v>16.5029469548134</v>
      </c>
      <c r="CA13" s="1057">
        <f t="shared" si="6"/>
        <v>24.2574257425743</v>
      </c>
      <c r="CB13" s="1057">
        <f t="shared" si="6"/>
        <v>29.3193717277487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39.4366197183099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8</v>
      </c>
      <c r="M14" s="965">
        <v>4</v>
      </c>
      <c r="N14" s="965">
        <v>5</v>
      </c>
      <c r="O14" s="965">
        <v>5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5">
        <v>1</v>
      </c>
      <c r="AF14" s="965">
        <v>1</v>
      </c>
      <c r="AG14" s="965">
        <v>1</v>
      </c>
      <c r="AH14" s="965"/>
      <c r="AI14" s="991"/>
      <c r="AJ14" s="566">
        <v>12</v>
      </c>
      <c r="AK14" s="965">
        <v>5</v>
      </c>
      <c r="AL14" s="965">
        <v>4</v>
      </c>
      <c r="AM14" s="1027">
        <v>3</v>
      </c>
      <c r="AN14" s="1027"/>
      <c r="AO14" s="991"/>
      <c r="AP14" s="568">
        <v>24</v>
      </c>
      <c r="AQ14" s="773">
        <v>16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28</v>
      </c>
      <c r="AX14" s="773">
        <v>6</v>
      </c>
      <c r="AY14" s="1038">
        <v>7</v>
      </c>
      <c r="AZ14" s="1038">
        <v>2</v>
      </c>
      <c r="BA14" s="995"/>
      <c r="BB14" s="568">
        <v>2.97</v>
      </c>
      <c r="BC14" s="773">
        <v>1.5</v>
      </c>
      <c r="BD14" s="773">
        <v>1.01</v>
      </c>
      <c r="BE14" s="773">
        <v>0.64</v>
      </c>
      <c r="BF14" s="773">
        <v>0.07</v>
      </c>
      <c r="BG14" s="995"/>
      <c r="BH14" s="586">
        <f t="shared" si="0"/>
        <v>8</v>
      </c>
      <c r="BI14" s="1044">
        <f t="shared" si="1"/>
        <v>4</v>
      </c>
      <c r="BJ14" s="1044">
        <f t="shared" si="2"/>
        <v>5</v>
      </c>
      <c r="BK14" s="1044">
        <f t="shared" si="3"/>
        <v>5</v>
      </c>
      <c r="BL14" s="1044">
        <f t="shared" si="4"/>
        <v>2</v>
      </c>
      <c r="BM14" s="995"/>
      <c r="BN14" s="567">
        <v>5</v>
      </c>
      <c r="BO14" s="537">
        <v>1</v>
      </c>
      <c r="BP14" s="537"/>
      <c r="BQ14" s="537"/>
      <c r="BR14" s="537"/>
      <c r="BS14" s="995"/>
      <c r="BT14" s="587">
        <f t="shared" si="7"/>
        <v>13</v>
      </c>
      <c r="BU14" s="1058">
        <f t="shared" si="5"/>
        <v>5</v>
      </c>
      <c r="BV14" s="1058">
        <f t="shared" si="5"/>
        <v>5</v>
      </c>
      <c r="BW14" s="1058">
        <f t="shared" si="9"/>
        <v>5</v>
      </c>
      <c r="BX14" s="1058">
        <f t="shared" si="10"/>
        <v>2</v>
      </c>
      <c r="BY14" s="995"/>
      <c r="BZ14" s="832">
        <f t="shared" si="8"/>
        <v>30.6397306397306</v>
      </c>
      <c r="CA14" s="833">
        <f t="shared" si="6"/>
        <v>23.3333333333333</v>
      </c>
      <c r="CB14" s="833">
        <f t="shared" si="6"/>
        <v>34.6534653465347</v>
      </c>
      <c r="CC14" s="833">
        <f t="shared" si="11"/>
        <v>54.6875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/>
      <c r="S15" s="998"/>
      <c r="T15" s="998">
        <v>13</v>
      </c>
      <c r="U15" s="998"/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/>
      <c r="AE15" s="968"/>
      <c r="AF15" s="968">
        <v>2</v>
      </c>
      <c r="AG15" s="968"/>
      <c r="AH15" s="968"/>
      <c r="AI15" s="996"/>
      <c r="AJ15" s="577">
        <v>14</v>
      </c>
      <c r="AK15" s="968"/>
      <c r="AL15" s="968">
        <v>7</v>
      </c>
      <c r="AM15" s="1028">
        <v>2</v>
      </c>
      <c r="AN15" s="1028"/>
      <c r="AO15" s="996"/>
      <c r="AP15" s="579">
        <v>52</v>
      </c>
      <c r="AQ15" s="778">
        <v>29</v>
      </c>
      <c r="AR15" s="778">
        <v>25</v>
      </c>
      <c r="AS15" s="1039">
        <v>4</v>
      </c>
      <c r="AT15" s="1039"/>
      <c r="AU15" s="999"/>
      <c r="AV15" s="579">
        <v>87</v>
      </c>
      <c r="AW15" s="778">
        <v>67</v>
      </c>
      <c r="AX15" s="778">
        <v>38</v>
      </c>
      <c r="AY15" s="1039">
        <v>7</v>
      </c>
      <c r="AZ15" s="1039">
        <v>1</v>
      </c>
      <c r="BA15" s="999"/>
      <c r="BB15" s="579">
        <v>4.15</v>
      </c>
      <c r="BC15" s="778">
        <v>2.06</v>
      </c>
      <c r="BD15" s="778">
        <v>2.26</v>
      </c>
      <c r="BE15" s="778">
        <v>0.39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0</v>
      </c>
      <c r="CA15" s="837">
        <f t="shared" si="6"/>
        <v>0</v>
      </c>
      <c r="CB15" s="837">
        <f t="shared" si="6"/>
        <v>27.8761061946903</v>
      </c>
      <c r="CC15" s="837">
        <f t="shared" si="11"/>
        <v>89.7435897435897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100</v>
      </c>
      <c r="CA16" s="1057">
        <f t="shared" si="6"/>
        <v>93.3333333333333</v>
      </c>
      <c r="CB16" s="1057">
        <f t="shared" si="6"/>
        <v>51.8518518518518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>
        <v>8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15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/>
      <c r="AE17" s="965">
        <v>6</v>
      </c>
      <c r="AF17" s="965"/>
      <c r="AG17" s="965"/>
      <c r="AH17" s="965"/>
      <c r="AI17" s="991"/>
      <c r="AJ17" s="566">
        <v>2</v>
      </c>
      <c r="AK17" s="965">
        <v>8</v>
      </c>
      <c r="AL17" s="965">
        <v>3</v>
      </c>
      <c r="AM17" s="965">
        <v>4</v>
      </c>
      <c r="AN17" s="965"/>
      <c r="AO17" s="991"/>
      <c r="AP17" s="568">
        <v>8</v>
      </c>
      <c r="AQ17" s="773">
        <v>16</v>
      </c>
      <c r="AR17" s="773">
        <v>7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2.38</v>
      </c>
      <c r="BD17" s="773">
        <v>0.58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8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>
        <v>2</v>
      </c>
      <c r="BP17" s="537"/>
      <c r="BQ17" s="537"/>
      <c r="BR17" s="537"/>
      <c r="BS17" s="995"/>
      <c r="BT17" s="587">
        <f t="shared" si="7"/>
        <v>8</v>
      </c>
      <c r="BU17" s="1058">
        <f t="shared" si="5"/>
        <v>10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94.9152542372881</v>
      </c>
      <c r="CA17" s="833">
        <f t="shared" si="6"/>
        <v>29.4117647058824</v>
      </c>
      <c r="CB17" s="833">
        <f t="shared" si="6"/>
        <v>36.2068965517241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2</v>
      </c>
      <c r="M18" s="974">
        <v>5</v>
      </c>
      <c r="N18" s="974">
        <v>5</v>
      </c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4"/>
      <c r="AF18" s="974"/>
      <c r="AG18" s="974"/>
      <c r="AH18" s="974"/>
      <c r="AI18" s="1007"/>
      <c r="AJ18" s="569">
        <v>1</v>
      </c>
      <c r="AK18" s="974">
        <v>2</v>
      </c>
      <c r="AL18" s="974"/>
      <c r="AM18" s="974">
        <v>2</v>
      </c>
      <c r="AN18" s="974"/>
      <c r="AO18" s="1007"/>
      <c r="AP18" s="571">
        <v>1</v>
      </c>
      <c r="AQ18" s="788">
        <v>3</v>
      </c>
      <c r="AR18" s="788"/>
      <c r="AS18" s="788">
        <v>5</v>
      </c>
      <c r="AT18" s="788"/>
      <c r="AU18" s="1010"/>
      <c r="AV18" s="571">
        <v>2</v>
      </c>
      <c r="AW18" s="788">
        <v>3</v>
      </c>
      <c r="AX18" s="788"/>
      <c r="AY18" s="788">
        <v>5</v>
      </c>
      <c r="AZ18" s="788"/>
      <c r="BA18" s="1010"/>
      <c r="BB18" s="571">
        <v>0.14</v>
      </c>
      <c r="BC18" s="788">
        <v>0.29</v>
      </c>
      <c r="BD18" s="788"/>
      <c r="BE18" s="788">
        <v>0.39</v>
      </c>
      <c r="BF18" s="788"/>
      <c r="BG18" s="1010"/>
      <c r="BH18" s="589">
        <f t="shared" si="0"/>
        <v>2</v>
      </c>
      <c r="BI18" s="1048">
        <f t="shared" si="1"/>
        <v>5</v>
      </c>
      <c r="BJ18" s="1048">
        <f t="shared" si="2"/>
        <v>5</v>
      </c>
      <c r="BK18" s="1048">
        <f t="shared" si="3"/>
        <v>4</v>
      </c>
      <c r="BL18" s="1048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</v>
      </c>
      <c r="BU18" s="1067">
        <f t="shared" si="5"/>
        <v>5</v>
      </c>
      <c r="BV18" s="1067">
        <f t="shared" si="5"/>
        <v>5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100</v>
      </c>
      <c r="CA18" s="845">
        <f t="shared" si="6"/>
        <v>120.689655172414</v>
      </c>
      <c r="CB18" s="845" t="str">
        <f t="shared" si="6"/>
        <v>-</v>
      </c>
      <c r="CC18" s="845">
        <f t="shared" si="6"/>
        <v>71.7948717948718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116.666666666667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110.526315789474</v>
      </c>
      <c r="CC21" s="1066">
        <f t="shared" si="8"/>
        <v>233.333333333333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7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0.67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20.8955223880597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/>
      <c r="AI23" s="996"/>
      <c r="AJ23" s="577"/>
      <c r="AK23" s="968"/>
      <c r="AL23" s="968"/>
      <c r="AM23" s="968"/>
      <c r="AN23" s="968">
        <v>7</v>
      </c>
      <c r="AO23" s="996"/>
      <c r="AP23" s="579"/>
      <c r="AQ23" s="778"/>
      <c r="AR23" s="778"/>
      <c r="AS23" s="778"/>
      <c r="AT23" s="778">
        <v>13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1.19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1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5.88235294117647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3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40.3846153846154</v>
      </c>
      <c r="CA24" s="1057">
        <f t="shared" si="8"/>
        <v>31.8181818181818</v>
      </c>
      <c r="CB24" s="1057">
        <f t="shared" si="8"/>
        <v>68.2926829268293</v>
      </c>
      <c r="CC24" s="1057">
        <f t="shared" si="8"/>
        <v>210</v>
      </c>
      <c r="CD24" s="1057">
        <f t="shared" si="8"/>
        <v>41.7910447761194</v>
      </c>
      <c r="CE24" s="1076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/>
      <c r="T25" s="1017"/>
      <c r="U25" s="1017">
        <v>8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1</v>
      </c>
      <c r="AE25" s="965"/>
      <c r="AF25" s="965"/>
      <c r="AG25" s="965">
        <v>2</v>
      </c>
      <c r="AH25" s="965"/>
      <c r="AI25" s="1015"/>
      <c r="AJ25" s="566">
        <v>6</v>
      </c>
      <c r="AK25" s="965">
        <v>9</v>
      </c>
      <c r="AL25" s="965">
        <v>10</v>
      </c>
      <c r="AM25" s="965">
        <v>10</v>
      </c>
      <c r="AN25" s="965">
        <v>6</v>
      </c>
      <c r="AO25" s="1015">
        <v>7</v>
      </c>
      <c r="AP25" s="1031">
        <v>16</v>
      </c>
      <c r="AQ25" s="1040">
        <v>17</v>
      </c>
      <c r="AR25" s="1040">
        <v>19</v>
      </c>
      <c r="AS25" s="1040">
        <v>17</v>
      </c>
      <c r="AT25" s="1040">
        <v>17</v>
      </c>
      <c r="AU25" s="1041">
        <v>18</v>
      </c>
      <c r="AV25" s="1031">
        <v>20</v>
      </c>
      <c r="AW25" s="1040">
        <v>27</v>
      </c>
      <c r="AX25" s="1040">
        <v>25</v>
      </c>
      <c r="AY25" s="1040">
        <v>29</v>
      </c>
      <c r="AZ25" s="1040">
        <v>26</v>
      </c>
      <c r="BA25" s="1041">
        <v>22</v>
      </c>
      <c r="BB25" s="1031">
        <v>1.44</v>
      </c>
      <c r="BC25" s="1040">
        <v>1.64</v>
      </c>
      <c r="BD25" s="1040">
        <v>1.75</v>
      </c>
      <c r="BE25" s="1040">
        <v>2.05</v>
      </c>
      <c r="BF25" s="1040">
        <v>1.42</v>
      </c>
      <c r="BG25" s="1041">
        <v>1.46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0</v>
      </c>
      <c r="BW25" s="816">
        <f t="shared" si="7"/>
        <v>7</v>
      </c>
      <c r="BX25" s="816">
        <f t="shared" si="7"/>
        <v>0</v>
      </c>
      <c r="BY25" s="1069">
        <f t="shared" si="7"/>
        <v>0</v>
      </c>
      <c r="BZ25" s="1060">
        <f t="shared" si="8"/>
        <v>38.8888888888889</v>
      </c>
      <c r="CA25" s="1068">
        <f t="shared" si="8"/>
        <v>38.4146341463415</v>
      </c>
      <c r="CB25" s="1068">
        <f t="shared" si="8"/>
        <v>0</v>
      </c>
      <c r="CC25" s="1068">
        <f t="shared" si="8"/>
        <v>23.9024390243902</v>
      </c>
      <c r="CD25" s="1068">
        <f t="shared" si="8"/>
        <v>0</v>
      </c>
      <c r="CE25" s="1079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1</v>
      </c>
      <c r="AG26" s="965"/>
      <c r="AH26" s="965"/>
      <c r="AI26" s="1015"/>
      <c r="AJ26" s="566"/>
      <c r="AK26" s="965"/>
      <c r="AL26" s="965">
        <v>1</v>
      </c>
      <c r="AM26" s="965"/>
      <c r="AN26" s="965"/>
      <c r="AO26" s="1015"/>
      <c r="AP26" s="1031">
        <v>3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2</v>
      </c>
      <c r="AY26" s="1040">
        <v>2</v>
      </c>
      <c r="AZ26" s="1040">
        <v>2</v>
      </c>
      <c r="BA26" s="1041">
        <v>3</v>
      </c>
      <c r="BB26" s="1031">
        <v>0.15</v>
      </c>
      <c r="BC26" s="1040">
        <v>0.1</v>
      </c>
      <c r="BD26" s="1040">
        <v>0.64</v>
      </c>
      <c r="BE26" s="1040">
        <v>0.1</v>
      </c>
      <c r="BF26" s="1040">
        <v>0.1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0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0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186.666666666667</v>
      </c>
      <c r="CA26" s="1068">
        <f t="shared" si="8"/>
        <v>210</v>
      </c>
      <c r="CB26" s="1068">
        <f t="shared" si="8"/>
        <v>0</v>
      </c>
      <c r="CC26" s="1068">
        <f t="shared" si="8"/>
        <v>280</v>
      </c>
      <c r="CD26" s="1068">
        <f t="shared" si="8"/>
        <v>210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1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0.25</v>
      </c>
      <c r="BE27" s="1035"/>
      <c r="BF27" s="1035">
        <v>0.12</v>
      </c>
      <c r="BG27" s="1036">
        <v>0.41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90.3225806451613</v>
      </c>
      <c r="CB27" s="1066">
        <f t="shared" si="8"/>
        <v>84</v>
      </c>
      <c r="CC27" s="1066" t="str">
        <f t="shared" si="8"/>
        <v>-</v>
      </c>
      <c r="CD27" s="1066">
        <f t="shared" si="8"/>
        <v>175</v>
      </c>
      <c r="CE27" s="1077">
        <f t="shared" si="8"/>
        <v>51.219512195122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3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0.08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350</v>
      </c>
      <c r="CA28" s="1072">
        <f t="shared" si="8"/>
        <v>110.526315789474</v>
      </c>
      <c r="CB28" s="1072">
        <f t="shared" si="8"/>
        <v>107.692307692308</v>
      </c>
      <c r="CC28" s="1072">
        <f t="shared" si="8"/>
        <v>980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6</v>
      </c>
      <c r="N29" s="704">
        <v>8</v>
      </c>
      <c r="O29" s="704"/>
      <c r="P29" s="704">
        <v>6</v>
      </c>
      <c r="Q29" s="987"/>
      <c r="R29" s="1013"/>
      <c r="S29" s="1014">
        <v>7</v>
      </c>
      <c r="T29" s="1014">
        <v>36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1</v>
      </c>
      <c r="AF29" s="704">
        <v>5</v>
      </c>
      <c r="AG29" s="704"/>
      <c r="AH29" s="704">
        <v>1</v>
      </c>
      <c r="AI29" s="987"/>
      <c r="AJ29" s="703">
        <v>5</v>
      </c>
      <c r="AK29" s="704">
        <v>3</v>
      </c>
      <c r="AL29" s="704">
        <v>17</v>
      </c>
      <c r="AM29" s="704">
        <v>4</v>
      </c>
      <c r="AN29" s="704">
        <v>9</v>
      </c>
      <c r="AO29" s="987"/>
      <c r="AP29" s="1029">
        <v>7</v>
      </c>
      <c r="AQ29" s="1030">
        <v>8</v>
      </c>
      <c r="AR29" s="1030">
        <v>27</v>
      </c>
      <c r="AS29" s="1030">
        <v>27</v>
      </c>
      <c r="AT29" s="1030">
        <v>18</v>
      </c>
      <c r="AU29" s="990"/>
      <c r="AV29" s="1029">
        <v>8</v>
      </c>
      <c r="AW29" s="1030">
        <v>10</v>
      </c>
      <c r="AX29" s="1030">
        <v>35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3.78</v>
      </c>
      <c r="BE29" s="1030">
        <v>1.8</v>
      </c>
      <c r="BF29" s="1030">
        <v>1.75</v>
      </c>
      <c r="BG29" s="990"/>
      <c r="BH29" s="1047">
        <f t="shared" si="13"/>
        <v>5</v>
      </c>
      <c r="BI29" s="799">
        <f t="shared" si="13"/>
        <v>6</v>
      </c>
      <c r="BJ29" s="799">
        <f t="shared" si="13"/>
        <v>8</v>
      </c>
      <c r="BK29" s="799">
        <f t="shared" si="13"/>
        <v>0</v>
      </c>
      <c r="BL29" s="799">
        <f>IF($A$1="补货",P29+V29+AB29,P29)</f>
        <v>6</v>
      </c>
      <c r="BM29" s="990"/>
      <c r="BN29" s="1013"/>
      <c r="BO29" s="1014"/>
      <c r="BP29" s="1014"/>
      <c r="BQ29" s="1014"/>
      <c r="BR29" s="1014">
        <v>2</v>
      </c>
      <c r="BS29" s="990"/>
      <c r="BT29" s="798">
        <f t="shared" si="7"/>
        <v>5</v>
      </c>
      <c r="BU29" s="814">
        <f t="shared" si="7"/>
        <v>6</v>
      </c>
      <c r="BV29" s="814">
        <f t="shared" si="7"/>
        <v>8</v>
      </c>
      <c r="BW29" s="814">
        <f t="shared" si="7"/>
        <v>0</v>
      </c>
      <c r="BX29" s="814">
        <f t="shared" si="7"/>
        <v>8</v>
      </c>
      <c r="BY29" s="990"/>
      <c r="BZ29" s="1056">
        <f t="shared" si="8"/>
        <v>48.6111111111111</v>
      </c>
      <c r="CA29" s="1057">
        <f t="shared" si="8"/>
        <v>52.5</v>
      </c>
      <c r="CB29" s="1057">
        <f t="shared" si="8"/>
        <v>14.8148148148148</v>
      </c>
      <c r="CC29" s="1057">
        <f t="shared" si="8"/>
        <v>0</v>
      </c>
      <c r="CD29" s="1057">
        <f t="shared" si="8"/>
        <v>32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3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/>
      <c r="U30" s="1020"/>
      <c r="V30" s="1020"/>
      <c r="W30" s="999"/>
      <c r="X30" s="1019"/>
      <c r="Y30" s="1020"/>
      <c r="Z30" s="1020">
        <v>5</v>
      </c>
      <c r="AA30" s="1020">
        <v>20</v>
      </c>
      <c r="AB30" s="1020"/>
      <c r="AC30" s="999"/>
      <c r="AD30" s="709"/>
      <c r="AE30" s="710">
        <v>2</v>
      </c>
      <c r="AF30" s="710"/>
      <c r="AG30" s="710"/>
      <c r="AH30" s="710">
        <v>1</v>
      </c>
      <c r="AI30" s="996"/>
      <c r="AJ30" s="709">
        <v>1</v>
      </c>
      <c r="AK30" s="710">
        <v>6</v>
      </c>
      <c r="AL30" s="710">
        <v>2</v>
      </c>
      <c r="AM30" s="710">
        <v>1</v>
      </c>
      <c r="AN30" s="710">
        <v>9</v>
      </c>
      <c r="AO30" s="996"/>
      <c r="AP30" s="1034">
        <v>2</v>
      </c>
      <c r="AQ30" s="1035">
        <v>8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9</v>
      </c>
      <c r="AX30" s="1035">
        <v>13</v>
      </c>
      <c r="AY30" s="1035">
        <v>28</v>
      </c>
      <c r="AZ30" s="1035">
        <v>18</v>
      </c>
      <c r="BA30" s="999"/>
      <c r="BB30" s="1034">
        <v>0.19</v>
      </c>
      <c r="BC30" s="1035">
        <v>1.14</v>
      </c>
      <c r="BD30" s="1035">
        <v>0.66</v>
      </c>
      <c r="BE30" s="1035">
        <v>1.24</v>
      </c>
      <c r="BF30" s="1035">
        <v>1.58</v>
      </c>
      <c r="BG30" s="999"/>
      <c r="BH30" s="802">
        <f t="shared" si="13"/>
        <v>4</v>
      </c>
      <c r="BI30" s="803">
        <f t="shared" si="13"/>
        <v>3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>
        <v>2</v>
      </c>
      <c r="BP30" s="1020"/>
      <c r="BQ30" s="1020"/>
      <c r="BR30" s="1020"/>
      <c r="BS30" s="999"/>
      <c r="BT30" s="817">
        <f t="shared" si="7"/>
        <v>4</v>
      </c>
      <c r="BU30" s="818">
        <f t="shared" si="7"/>
        <v>5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147.368421052632</v>
      </c>
      <c r="CA30" s="1066">
        <f t="shared" si="8"/>
        <v>30.7017543859649</v>
      </c>
      <c r="CB30" s="1066">
        <f t="shared" si="8"/>
        <v>0</v>
      </c>
      <c r="CC30" s="1066">
        <f t="shared" si="8"/>
        <v>0</v>
      </c>
      <c r="CD30" s="1066">
        <f t="shared" si="8"/>
        <v>31.0126582278481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>
        <v>1</v>
      </c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1</v>
      </c>
      <c r="AG35" s="979"/>
      <c r="AH35" s="979"/>
      <c r="AI35" s="1021"/>
      <c r="AJ35" s="978"/>
      <c r="AK35" s="979"/>
      <c r="AL35" s="979">
        <v>1</v>
      </c>
      <c r="AM35" s="979"/>
      <c r="AN35" s="980"/>
      <c r="AO35" s="1021"/>
      <c r="AP35" s="1042"/>
      <c r="AQ35" s="1043"/>
      <c r="AR35" s="1043">
        <v>1</v>
      </c>
      <c r="AS35" s="1043"/>
      <c r="AT35" s="1024"/>
      <c r="AU35" s="1025"/>
      <c r="AV35" s="1042"/>
      <c r="AW35" s="1043"/>
      <c r="AX35" s="1043">
        <v>1</v>
      </c>
      <c r="AY35" s="1043"/>
      <c r="AZ35" s="1024"/>
      <c r="BA35" s="1025"/>
      <c r="BB35" s="1042"/>
      <c r="BC35" s="1043"/>
      <c r="BD35" s="1043">
        <v>0.62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1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>
        <v>1</v>
      </c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22.5806451612903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4</v>
      </c>
      <c r="M6" s="100">
        <f t="shared" si="0"/>
        <v>40.8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1</v>
      </c>
      <c r="M11" s="104">
        <f t="shared" si="0"/>
        <v>12.5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6</v>
      </c>
      <c r="M18" s="104">
        <f t="shared" si="0"/>
        <v>64.2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2</v>
      </c>
      <c r="M42" s="114">
        <f t="shared" si="0"/>
        <v>20.4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2</v>
      </c>
      <c r="M44" s="120">
        <f t="shared" si="0"/>
        <v>20.4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2</v>
      </c>
      <c r="M46" s="114">
        <f t="shared" si="0"/>
        <v>21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4</v>
      </c>
      <c r="M72" s="100">
        <f t="shared" si="2"/>
        <v>76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3</v>
      </c>
      <c r="M84" s="114">
        <f t="shared" si="2"/>
        <v>36.6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2</v>
      </c>
      <c r="M127" s="221">
        <f t="shared" si="2"/>
        <v>29.4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1</v>
      </c>
      <c r="M147" s="108">
        <f t="shared" si="6"/>
        <v>10.2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1</v>
      </c>
      <c r="M158" s="104">
        <f t="shared" si="6"/>
        <v>13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1</v>
      </c>
      <c r="M160" s="100">
        <f t="shared" si="6"/>
        <v>12.7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2</v>
      </c>
      <c r="M161" s="100">
        <f t="shared" si="6"/>
        <v>25.4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5</v>
      </c>
      <c r="G13" s="853">
        <f>'在庫（雨衣）'!BO13</f>
        <v>0</v>
      </c>
      <c r="H13" s="853">
        <f>'在庫（雨衣）'!BP13</f>
        <v>2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260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5</v>
      </c>
      <c r="G14" s="856">
        <f>'在庫（雨衣）'!BO14</f>
        <v>1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40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2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2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140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2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1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36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476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1" activePane="bottomRight" state="frozen"/>
      <selection/>
      <selection pane="topRight"/>
      <selection pane="bottomLeft"/>
      <selection pane="bottomRight" activeCell="CB16" sqref="CB1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26" width="5.625" customWidth="1"/>
    <col min="27" max="40" width="2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>
        <v>1</v>
      </c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350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58.3333333333333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420</v>
      </c>
      <c r="CM10" s="833">
        <f t="shared" si="6"/>
        <v>0</v>
      </c>
      <c r="CN10" s="833">
        <f t="shared" si="6"/>
        <v>1050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35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3</v>
      </c>
      <c r="BG12" s="777">
        <v>1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0.05</v>
      </c>
      <c r="BN12" s="777">
        <v>0.12</v>
      </c>
      <c r="BO12" s="794">
        <v>0.05</v>
      </c>
      <c r="BP12" s="775">
        <v>0.05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560</v>
      </c>
      <c r="CP12" s="833">
        <f t="shared" ref="CP12:CP18" si="19">IF(BN12&lt;&gt;0,CI12/BN12*7,"-")</f>
        <v>116.666666666667</v>
      </c>
      <c r="CQ12" s="834">
        <f t="shared" si="7"/>
        <v>280</v>
      </c>
      <c r="CR12" s="835">
        <f t="shared" ref="CR12:CR18" si="20">IF(BP12&lt;&gt;0,CK12/BP12*7,"-")</f>
        <v>560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175</v>
      </c>
      <c r="CP13" s="833" t="str">
        <f t="shared" si="19"/>
        <v>-</v>
      </c>
      <c r="CQ13" s="834">
        <f t="shared" si="7"/>
        <v>200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700</v>
      </c>
      <c r="CP14" s="833">
        <f t="shared" si="19"/>
        <v>280</v>
      </c>
      <c r="CQ14" s="834" t="str">
        <f t="shared" si="7"/>
        <v>-</v>
      </c>
      <c r="CR14" s="835">
        <f t="shared" si="20"/>
        <v>58.3333333333333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116.666666666667</v>
      </c>
      <c r="CN15" s="833">
        <f t="shared" si="17"/>
        <v>700</v>
      </c>
      <c r="CO15" s="833">
        <f t="shared" si="18"/>
        <v>200</v>
      </c>
      <c r="CP15" s="833">
        <f t="shared" si="19"/>
        <v>700</v>
      </c>
      <c r="CQ15" s="834">
        <f t="shared" si="7"/>
        <v>700</v>
      </c>
      <c r="CR15" s="835">
        <f t="shared" si="20"/>
        <v>700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>
        <v>1</v>
      </c>
      <c r="BA17" s="789"/>
      <c r="BB17" s="790">
        <v>1</v>
      </c>
      <c r="BC17" s="791"/>
      <c r="BD17" s="792">
        <v>2</v>
      </c>
      <c r="BE17" s="792">
        <v>2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0.03</v>
      </c>
      <c r="BM17" s="792">
        <v>0.15</v>
      </c>
      <c r="BN17" s="792">
        <v>0.08</v>
      </c>
      <c r="BO17" s="797">
        <v>0.02</v>
      </c>
      <c r="BP17" s="790">
        <v>0.07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300</v>
      </c>
      <c r="CN17" s="845">
        <f t="shared" si="17"/>
        <v>933.333333333333</v>
      </c>
      <c r="CO17" s="845">
        <f t="shared" si="18"/>
        <v>93.3333333333333</v>
      </c>
      <c r="CP17" s="845">
        <f t="shared" si="19"/>
        <v>175</v>
      </c>
      <c r="CQ17" s="846">
        <f t="shared" si="7"/>
        <v>700</v>
      </c>
      <c r="CR17" s="847">
        <f t="shared" si="20"/>
        <v>300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0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46.6666666666667</v>
      </c>
      <c r="CN18" s="837">
        <f t="shared" si="17"/>
        <v>116.666666666667</v>
      </c>
      <c r="CO18" s="837">
        <f t="shared" si="18"/>
        <v>0</v>
      </c>
      <c r="CP18" s="837">
        <f t="shared" si="19"/>
        <v>700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1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36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36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79" sqref="R7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4</v>
      </c>
      <c r="J3" s="564">
        <v>7</v>
      </c>
      <c r="K3" s="564"/>
      <c r="L3" s="563">
        <v>2</v>
      </c>
      <c r="M3" s="563">
        <v>6</v>
      </c>
      <c r="N3" s="565">
        <v>6</v>
      </c>
      <c r="O3" s="565">
        <v>7</v>
      </c>
      <c r="P3" s="565">
        <v>1.04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26.9230769230769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11</v>
      </c>
      <c r="J4" s="567">
        <v>8</v>
      </c>
      <c r="K4" s="567"/>
      <c r="L4" s="566">
        <v>3</v>
      </c>
      <c r="M4" s="566">
        <v>19</v>
      </c>
      <c r="N4" s="568">
        <v>30</v>
      </c>
      <c r="O4" s="568">
        <v>42</v>
      </c>
      <c r="P4" s="568">
        <v>3.83</v>
      </c>
      <c r="Q4" s="586">
        <f t="shared" si="0"/>
        <v>11</v>
      </c>
      <c r="R4" s="567">
        <v>3</v>
      </c>
      <c r="S4" s="587">
        <f>Q4+R4</f>
        <v>14</v>
      </c>
      <c r="T4" s="588">
        <f>IF(P4&lt;&gt;0,S4/P4*7,"-")</f>
        <v>25.5874673629243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3</v>
      </c>
      <c r="P8" s="568">
        <v>0.26</v>
      </c>
      <c r="Q8" s="586">
        <f t="shared" si="0"/>
        <v>3</v>
      </c>
      <c r="R8" s="567"/>
      <c r="S8" s="587">
        <f t="shared" si="1"/>
        <v>3</v>
      </c>
      <c r="T8" s="588">
        <f t="shared" si="2"/>
        <v>80.7692307692308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5</v>
      </c>
      <c r="O9" s="568">
        <v>5</v>
      </c>
      <c r="P9" s="568">
        <v>0.39</v>
      </c>
      <c r="Q9" s="586">
        <f t="shared" si="0"/>
        <v>5</v>
      </c>
      <c r="R9" s="567"/>
      <c r="S9" s="587">
        <f t="shared" si="1"/>
        <v>5</v>
      </c>
      <c r="T9" s="588">
        <f t="shared" si="2"/>
        <v>89.7435897435897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>
        <v>1</v>
      </c>
      <c r="M10" s="566">
        <v>2</v>
      </c>
      <c r="N10" s="568">
        <v>3</v>
      </c>
      <c r="O10" s="568">
        <v>5</v>
      </c>
      <c r="P10" s="568">
        <v>0.47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29.7872340425532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84.8484848484848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6</v>
      </c>
      <c r="P12" s="572">
        <v>0.34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102.941176470588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140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44.6808510638298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67.741935483871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>
        <v>1</v>
      </c>
      <c r="M22" s="566">
        <v>4</v>
      </c>
      <c r="N22" s="568">
        <v>9</v>
      </c>
      <c r="O22" s="568">
        <v>13</v>
      </c>
      <c r="P22" s="568">
        <v>0.95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44.2105263157895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22</v>
      </c>
      <c r="K23" s="567"/>
      <c r="L23" s="566">
        <v>3</v>
      </c>
      <c r="M23" s="566">
        <v>7</v>
      </c>
      <c r="N23" s="568">
        <v>11</v>
      </c>
      <c r="O23" s="568">
        <v>14</v>
      </c>
      <c r="P23" s="568">
        <v>1.54</v>
      </c>
      <c r="Q23" s="586">
        <f t="shared" si="0"/>
        <v>4</v>
      </c>
      <c r="R23" s="567">
        <v>2</v>
      </c>
      <c r="S23" s="587">
        <f t="shared" si="1"/>
        <v>6</v>
      </c>
      <c r="T23" s="588">
        <f t="shared" si="2"/>
        <v>27.2727272727273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7</v>
      </c>
      <c r="J24" s="567">
        <v>18</v>
      </c>
      <c r="K24" s="567"/>
      <c r="L24" s="566"/>
      <c r="M24" s="566">
        <v>6</v>
      </c>
      <c r="N24" s="568">
        <v>8</v>
      </c>
      <c r="O24" s="568">
        <v>14</v>
      </c>
      <c r="P24" s="568">
        <v>0.92</v>
      </c>
      <c r="Q24" s="586">
        <f t="shared" si="0"/>
        <v>7</v>
      </c>
      <c r="R24" s="567"/>
      <c r="S24" s="587">
        <f t="shared" si="1"/>
        <v>7</v>
      </c>
      <c r="T24" s="588">
        <f t="shared" si="2"/>
        <v>53.2608695652174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</v>
      </c>
      <c r="K25" s="567">
        <v>10</v>
      </c>
      <c r="L25" s="566"/>
      <c r="M25" s="566">
        <v>5</v>
      </c>
      <c r="N25" s="568">
        <v>11</v>
      </c>
      <c r="O25" s="568">
        <v>18</v>
      </c>
      <c r="P25" s="568">
        <v>1.02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54.9019607843137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20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37.8378378378378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107.692307692308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3</v>
      </c>
      <c r="K48" s="570">
        <v>8</v>
      </c>
      <c r="L48" s="569">
        <v>1</v>
      </c>
      <c r="M48" s="569">
        <v>1</v>
      </c>
      <c r="N48" s="571">
        <v>3</v>
      </c>
      <c r="O48" s="571">
        <v>8</v>
      </c>
      <c r="P48" s="571">
        <v>0.45</v>
      </c>
      <c r="Q48" s="589">
        <f t="shared" si="3"/>
        <v>2</v>
      </c>
      <c r="R48" s="570"/>
      <c r="S48" s="590">
        <f t="shared" si="4"/>
        <v>2</v>
      </c>
      <c r="T48" s="591">
        <f t="shared" si="5"/>
        <v>31.1111111111111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5</v>
      </c>
      <c r="O49" s="571">
        <v>8</v>
      </c>
      <c r="P49" s="571">
        <v>0.58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6</v>
      </c>
      <c r="K53" s="567"/>
      <c r="L53" s="566">
        <v>1</v>
      </c>
      <c r="M53" s="566">
        <v>2</v>
      </c>
      <c r="N53" s="568">
        <v>4</v>
      </c>
      <c r="O53" s="568">
        <v>6</v>
      </c>
      <c r="P53" s="568">
        <v>0.52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26.9230769230769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>
        <v>1</v>
      </c>
      <c r="M54" s="566">
        <v>2</v>
      </c>
      <c r="N54" s="568">
        <v>4</v>
      </c>
      <c r="O54" s="568">
        <v>6</v>
      </c>
      <c r="P54" s="568">
        <v>0.52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26.9230769230769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1</v>
      </c>
      <c r="J56" s="570">
        <v>15</v>
      </c>
      <c r="K56" s="570"/>
      <c r="L56" s="569">
        <v>2</v>
      </c>
      <c r="M56" s="569">
        <v>3</v>
      </c>
      <c r="N56" s="571">
        <v>4</v>
      </c>
      <c r="O56" s="571">
        <v>6</v>
      </c>
      <c r="P56" s="571">
        <v>0.74</v>
      </c>
      <c r="Q56" s="589">
        <f t="shared" si="3"/>
        <v>1</v>
      </c>
      <c r="R56" s="570">
        <v>2</v>
      </c>
      <c r="S56" s="590">
        <f t="shared" si="6"/>
        <v>3</v>
      </c>
      <c r="T56" s="591">
        <f t="shared" si="7"/>
        <v>28.3783783783784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3</v>
      </c>
      <c r="P57" s="571">
        <v>0.41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68.2926829268293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7</v>
      </c>
      <c r="P64" s="571">
        <v>0.56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50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5</v>
      </c>
      <c r="O79" s="568">
        <v>5</v>
      </c>
      <c r="P79" s="568">
        <v>0.32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65.625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>
        <v>1</v>
      </c>
      <c r="M80" s="577">
        <v>4</v>
      </c>
      <c r="N80" s="579">
        <v>6</v>
      </c>
      <c r="O80" s="579">
        <v>8</v>
      </c>
      <c r="P80" s="579">
        <v>0.76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36.8421052631579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3</v>
      </c>
      <c r="J4" s="537">
        <v>29.5</v>
      </c>
      <c r="K4" s="538">
        <f>I4*J4</f>
        <v>88.5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2</v>
      </c>
      <c r="J56" s="537">
        <v>36</v>
      </c>
      <c r="K56" s="538">
        <f t="shared" si="3"/>
        <v>72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7</v>
      </c>
      <c r="J81" s="550"/>
      <c r="K81" s="550">
        <f>SUM(K3:K80)</f>
        <v>236.5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55" zoomScaleNormal="55" workbookViewId="0">
      <pane xSplit="10" ySplit="3" topLeftCell="K182" activePane="bottomRight" state="frozen"/>
      <selection/>
      <selection pane="topRight"/>
      <selection pane="bottomLeft"/>
      <selection pane="bottomRight" activeCell="V188" sqref="V1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23</v>
      </c>
      <c r="O5" s="62"/>
      <c r="P5" s="438">
        <v>1</v>
      </c>
      <c r="Q5" s="438">
        <v>4</v>
      </c>
      <c r="R5" s="438">
        <v>5</v>
      </c>
      <c r="S5" s="438">
        <v>6</v>
      </c>
      <c r="T5" s="438">
        <v>0.7</v>
      </c>
      <c r="U5" s="452">
        <f t="shared" si="0"/>
        <v>4</v>
      </c>
      <c r="V5" s="82"/>
      <c r="W5" s="452">
        <f t="shared" si="1"/>
        <v>4</v>
      </c>
      <c r="X5" s="453">
        <f t="shared" si="2"/>
        <v>40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4</v>
      </c>
      <c r="R6" s="438">
        <v>9</v>
      </c>
      <c r="S6" s="438">
        <v>12</v>
      </c>
      <c r="T6" s="438">
        <v>1.28</v>
      </c>
      <c r="U6" s="452">
        <f t="shared" si="0"/>
        <v>3</v>
      </c>
      <c r="V6" s="82">
        <v>4</v>
      </c>
      <c r="W6" s="452">
        <f t="shared" si="1"/>
        <v>7</v>
      </c>
      <c r="X6" s="453">
        <f t="shared" si="2"/>
        <v>38.28125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7</v>
      </c>
      <c r="S7" s="440">
        <v>12</v>
      </c>
      <c r="T7" s="440">
        <v>0.86</v>
      </c>
      <c r="U7" s="454">
        <f t="shared" si="0"/>
        <v>4</v>
      </c>
      <c r="V7" s="84"/>
      <c r="W7" s="455">
        <f t="shared" si="1"/>
        <v>4</v>
      </c>
      <c r="X7" s="456">
        <f t="shared" si="2"/>
        <v>32.5581395348837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700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3</v>
      </c>
      <c r="S11" s="440">
        <v>8</v>
      </c>
      <c r="T11" s="440">
        <v>0.52</v>
      </c>
      <c r="U11" s="454">
        <f t="shared" si="0"/>
        <v>2</v>
      </c>
      <c r="V11" s="84">
        <v>1</v>
      </c>
      <c r="W11" s="455">
        <f t="shared" si="1"/>
        <v>3</v>
      </c>
      <c r="X11" s="456">
        <f t="shared" si="2"/>
        <v>40.3846153846154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0.52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53.8461538461538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3</v>
      </c>
      <c r="M15" s="439"/>
      <c r="N15" s="65">
        <v>26</v>
      </c>
      <c r="O15" s="65"/>
      <c r="P15" s="440">
        <v>1</v>
      </c>
      <c r="Q15" s="440">
        <v>3</v>
      </c>
      <c r="R15" s="440">
        <v>5</v>
      </c>
      <c r="S15" s="440">
        <v>11</v>
      </c>
      <c r="T15" s="440">
        <v>0.71</v>
      </c>
      <c r="U15" s="454">
        <f t="shared" si="0"/>
        <v>3</v>
      </c>
      <c r="V15" s="84"/>
      <c r="W15" s="455">
        <f t="shared" si="1"/>
        <v>3</v>
      </c>
      <c r="X15" s="456">
        <f t="shared" si="2"/>
        <v>29.5774647887324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>
        <v>10</v>
      </c>
      <c r="Q16" s="442">
        <v>23</v>
      </c>
      <c r="R16" s="442">
        <v>39</v>
      </c>
      <c r="S16" s="442">
        <v>67</v>
      </c>
      <c r="T16" s="442">
        <v>6.57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10</v>
      </c>
      <c r="M17" s="437"/>
      <c r="N17" s="62"/>
      <c r="O17" s="62"/>
      <c r="P17" s="438">
        <v>10</v>
      </c>
      <c r="Q17" s="438">
        <v>25</v>
      </c>
      <c r="R17" s="438">
        <v>41</v>
      </c>
      <c r="S17" s="438">
        <v>70</v>
      </c>
      <c r="T17" s="438">
        <v>7.17</v>
      </c>
      <c r="U17" s="452">
        <f t="shared" si="0"/>
        <v>10</v>
      </c>
      <c r="V17" s="82"/>
      <c r="W17" s="452">
        <f t="shared" si="1"/>
        <v>10</v>
      </c>
      <c r="X17" s="453">
        <f t="shared" si="2"/>
        <v>9.7629009762901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15</v>
      </c>
      <c r="M18" s="439"/>
      <c r="N18" s="65"/>
      <c r="O18" s="65">
        <v>251</v>
      </c>
      <c r="P18" s="440">
        <v>2</v>
      </c>
      <c r="Q18" s="440">
        <v>24</v>
      </c>
      <c r="R18" s="440">
        <v>37</v>
      </c>
      <c r="S18" s="440">
        <v>57</v>
      </c>
      <c r="T18" s="440">
        <v>4.16</v>
      </c>
      <c r="U18" s="454">
        <f t="shared" si="0"/>
        <v>15</v>
      </c>
      <c r="V18" s="84">
        <v>6</v>
      </c>
      <c r="W18" s="455">
        <f t="shared" si="1"/>
        <v>21</v>
      </c>
      <c r="X18" s="456">
        <f t="shared" si="2"/>
        <v>35.3365384615385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8</v>
      </c>
      <c r="M24" s="437"/>
      <c r="N24" s="62">
        <v>165</v>
      </c>
      <c r="O24" s="62"/>
      <c r="P24" s="438">
        <v>2</v>
      </c>
      <c r="Q24" s="438">
        <v>9</v>
      </c>
      <c r="R24" s="438">
        <v>18</v>
      </c>
      <c r="S24" s="438">
        <v>37</v>
      </c>
      <c r="T24" s="438">
        <v>2.49</v>
      </c>
      <c r="U24" s="452">
        <f t="shared" si="0"/>
        <v>8</v>
      </c>
      <c r="V24" s="82">
        <v>5</v>
      </c>
      <c r="W24" s="452">
        <f t="shared" si="3"/>
        <v>13</v>
      </c>
      <c r="X24" s="453">
        <f t="shared" si="4"/>
        <v>36.5461847389558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12</v>
      </c>
      <c r="M25" s="439"/>
      <c r="N25" s="65">
        <v>135</v>
      </c>
      <c r="O25" s="65"/>
      <c r="P25" s="440">
        <v>5</v>
      </c>
      <c r="Q25" s="440">
        <v>11</v>
      </c>
      <c r="R25" s="440">
        <v>22</v>
      </c>
      <c r="S25" s="440">
        <v>40</v>
      </c>
      <c r="T25" s="440">
        <v>2.91</v>
      </c>
      <c r="U25" s="454">
        <f t="shared" si="0"/>
        <v>12</v>
      </c>
      <c r="V25" s="84">
        <v>5</v>
      </c>
      <c r="W25" s="455">
        <f t="shared" si="3"/>
        <v>17</v>
      </c>
      <c r="X25" s="456">
        <f t="shared" si="4"/>
        <v>40.893470790378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12</v>
      </c>
      <c r="O28" s="79"/>
      <c r="P28" s="447"/>
      <c r="Q28" s="447">
        <v>2</v>
      </c>
      <c r="R28" s="447">
        <v>4</v>
      </c>
      <c r="S28" s="447">
        <v>5</v>
      </c>
      <c r="T28" s="444">
        <v>0.36</v>
      </c>
      <c r="U28" s="83">
        <f t="shared" si="0"/>
        <v>4</v>
      </c>
      <c r="V28" s="83"/>
      <c r="W28" s="465">
        <f t="shared" si="3"/>
        <v>4</v>
      </c>
      <c r="X28" s="466">
        <f t="shared" si="4"/>
        <v>77.7777777777778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2</v>
      </c>
      <c r="R29" s="448">
        <v>2</v>
      </c>
      <c r="S29" s="448">
        <v>2</v>
      </c>
      <c r="T29" s="440">
        <v>0.39</v>
      </c>
      <c r="U29" s="84">
        <f t="shared" si="0"/>
        <v>0</v>
      </c>
      <c r="V29" s="84">
        <v>2</v>
      </c>
      <c r="W29" s="468">
        <f t="shared" si="3"/>
        <v>2</v>
      </c>
      <c r="X29" s="456">
        <f t="shared" si="4"/>
        <v>35.8974358974359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/>
      <c r="Q32" s="447">
        <v>1</v>
      </c>
      <c r="R32" s="447">
        <v>3</v>
      </c>
      <c r="S32" s="447">
        <v>3</v>
      </c>
      <c r="T32" s="444">
        <v>0.22</v>
      </c>
      <c r="U32" s="82">
        <f t="shared" si="0"/>
        <v>2</v>
      </c>
      <c r="V32" s="82"/>
      <c r="W32" s="463">
        <f t="shared" si="3"/>
        <v>2</v>
      </c>
      <c r="X32" s="453">
        <f t="shared" si="4"/>
        <v>63.6363636363636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6</v>
      </c>
      <c r="O33" s="65"/>
      <c r="P33" s="448">
        <v>1</v>
      </c>
      <c r="Q33" s="448">
        <v>7</v>
      </c>
      <c r="R33" s="448">
        <v>8</v>
      </c>
      <c r="S33" s="448">
        <v>10</v>
      </c>
      <c r="T33" s="440">
        <v>1.08</v>
      </c>
      <c r="U33" s="84">
        <f t="shared" si="0"/>
        <v>3</v>
      </c>
      <c r="V33" s="84">
        <v>1</v>
      </c>
      <c r="W33" s="468">
        <f t="shared" si="3"/>
        <v>4</v>
      </c>
      <c r="X33" s="456">
        <f t="shared" si="4"/>
        <v>25.9259259259259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>
        <v>1</v>
      </c>
      <c r="Q36" s="447">
        <v>2</v>
      </c>
      <c r="R36" s="447">
        <v>2</v>
      </c>
      <c r="S36" s="447">
        <v>2</v>
      </c>
      <c r="T36" s="444">
        <v>0.39</v>
      </c>
      <c r="U36" s="82">
        <f t="shared" si="0"/>
        <v>2</v>
      </c>
      <c r="V36" s="82"/>
      <c r="W36" s="463">
        <f t="shared" si="3"/>
        <v>2</v>
      </c>
      <c r="X36" s="453">
        <f t="shared" si="4"/>
        <v>35.8974358974359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1</v>
      </c>
      <c r="M42" s="437"/>
      <c r="N42" s="62">
        <v>6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0.74</v>
      </c>
      <c r="U42" s="82">
        <f t="shared" si="0"/>
        <v>1</v>
      </c>
      <c r="V42" s="82">
        <v>2</v>
      </c>
      <c r="W42" s="463">
        <f t="shared" si="3"/>
        <v>3</v>
      </c>
      <c r="X42" s="453">
        <f t="shared" si="4"/>
        <v>28.3783783783784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0</v>
      </c>
      <c r="V43" s="82">
        <v>2</v>
      </c>
      <c r="W43" s="463">
        <f t="shared" si="3"/>
        <v>2</v>
      </c>
      <c r="X43" s="453">
        <f t="shared" si="4"/>
        <v>200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0</v>
      </c>
      <c r="V44" s="84">
        <v>2</v>
      </c>
      <c r="W44" s="468">
        <f t="shared" si="3"/>
        <v>2</v>
      </c>
      <c r="X44" s="456">
        <f t="shared" si="4"/>
        <v>23.728813559322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3</v>
      </c>
      <c r="V45" s="68"/>
      <c r="W45" s="461">
        <f t="shared" si="3"/>
        <v>3</v>
      </c>
      <c r="X45" s="459">
        <f t="shared" si="4"/>
        <v>30.8823529411765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1</v>
      </c>
      <c r="M46" s="437"/>
      <c r="N46" s="62">
        <v>24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1</v>
      </c>
      <c r="V46" s="82">
        <v>2</v>
      </c>
      <c r="W46" s="463">
        <f t="shared" si="3"/>
        <v>3</v>
      </c>
      <c r="X46" s="453">
        <f t="shared" si="4"/>
        <v>30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0.62</v>
      </c>
      <c r="U49" s="68">
        <f t="shared" si="0"/>
        <v>3</v>
      </c>
      <c r="V49" s="68"/>
      <c r="W49" s="461">
        <f t="shared" si="3"/>
        <v>3</v>
      </c>
      <c r="X49" s="459">
        <f t="shared" si="4"/>
        <v>33.8709677419355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2</v>
      </c>
      <c r="S51" s="447">
        <v>4</v>
      </c>
      <c r="T51" s="444">
        <v>0.35</v>
      </c>
      <c r="U51" s="82">
        <f t="shared" si="0"/>
        <v>2</v>
      </c>
      <c r="V51" s="82"/>
      <c r="W51" s="463">
        <f t="shared" si="3"/>
        <v>2</v>
      </c>
      <c r="X51" s="453">
        <f t="shared" si="4"/>
        <v>40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2</v>
      </c>
      <c r="S68" s="446">
        <v>4</v>
      </c>
      <c r="T68" s="438">
        <v>0.35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1</v>
      </c>
      <c r="M72" s="437"/>
      <c r="N72" s="62">
        <v>14</v>
      </c>
      <c r="O72" s="62"/>
      <c r="P72" s="438">
        <v>3</v>
      </c>
      <c r="Q72" s="438">
        <v>3</v>
      </c>
      <c r="R72" s="438">
        <v>5</v>
      </c>
      <c r="S72" s="438">
        <v>7</v>
      </c>
      <c r="T72" s="438">
        <v>1.29</v>
      </c>
      <c r="U72" s="452">
        <f t="shared" si="11"/>
        <v>1</v>
      </c>
      <c r="V72" s="82">
        <v>4</v>
      </c>
      <c r="W72" s="452">
        <f t="shared" si="5"/>
        <v>5</v>
      </c>
      <c r="X72" s="453">
        <f t="shared" si="6"/>
        <v>27.1317829457364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>
        <v>1</v>
      </c>
      <c r="Q73" s="438">
        <v>3</v>
      </c>
      <c r="R73" s="438">
        <v>7</v>
      </c>
      <c r="S73" s="438">
        <v>12</v>
      </c>
      <c r="T73" s="438">
        <v>0.79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35.4430379746835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/>
      <c r="Q74" s="440">
        <v>2</v>
      </c>
      <c r="R74" s="440">
        <v>4</v>
      </c>
      <c r="S74" s="440">
        <v>10</v>
      </c>
      <c r="T74" s="440">
        <v>0.44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63.6363636363636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>
        <v>1</v>
      </c>
      <c r="Q78" s="476">
        <v>1</v>
      </c>
      <c r="R78" s="476">
        <v>2</v>
      </c>
      <c r="S78" s="476">
        <v>2</v>
      </c>
      <c r="T78" s="485">
        <v>0.32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43.75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/>
      <c r="N84" s="62">
        <v>8</v>
      </c>
      <c r="O84" s="62"/>
      <c r="P84" s="482">
        <v>2</v>
      </c>
      <c r="Q84" s="482">
        <v>2</v>
      </c>
      <c r="R84" s="482">
        <v>4</v>
      </c>
      <c r="S84" s="482">
        <v>5</v>
      </c>
      <c r="T84" s="482">
        <v>1.01</v>
      </c>
      <c r="U84" s="462">
        <f t="shared" si="11"/>
        <v>0</v>
      </c>
      <c r="V84" s="82">
        <v>3</v>
      </c>
      <c r="W84" s="463">
        <f t="shared" si="5"/>
        <v>3</v>
      </c>
      <c r="X84" s="453">
        <f t="shared" si="6"/>
        <v>20.7920792079208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3</v>
      </c>
      <c r="T86" s="485">
        <v>0.05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10</v>
      </c>
      <c r="T87" s="481">
        <v>0.16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83</v>
      </c>
      <c r="O88" s="62"/>
      <c r="P88" s="482">
        <v>1</v>
      </c>
      <c r="Q88" s="482">
        <v>3</v>
      </c>
      <c r="R88" s="482">
        <v>12</v>
      </c>
      <c r="S88" s="482">
        <v>22</v>
      </c>
      <c r="T88" s="482">
        <v>1.12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43.75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5</v>
      </c>
      <c r="M89" s="439"/>
      <c r="N89" s="65">
        <v>118</v>
      </c>
      <c r="O89" s="65"/>
      <c r="P89" s="485">
        <v>1</v>
      </c>
      <c r="Q89" s="485">
        <v>4</v>
      </c>
      <c r="R89" s="485">
        <v>9</v>
      </c>
      <c r="S89" s="485">
        <v>17</v>
      </c>
      <c r="T89" s="485">
        <v>1.01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34.6534653465347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1</v>
      </c>
      <c r="S94" s="446">
        <v>2</v>
      </c>
      <c r="T94" s="438">
        <v>0.29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2</v>
      </c>
      <c r="V120" s="82"/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0.62</v>
      </c>
      <c r="U124" s="82">
        <f>IF($A$1="补货",L124+N124+O124,L124)</f>
        <v>1</v>
      </c>
      <c r="V124" s="82">
        <v>2</v>
      </c>
      <c r="W124" s="62">
        <f t="shared" si="14"/>
        <v>3</v>
      </c>
      <c r="X124" s="453">
        <f t="shared" si="15"/>
        <v>33.8709677419355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1</v>
      </c>
      <c r="V129" s="68">
        <v>1</v>
      </c>
      <c r="W129" s="458">
        <f t="shared" ref="W129:W136" si="17">U129+V129</f>
        <v>2</v>
      </c>
      <c r="X129" s="459">
        <f t="shared" ref="X129:X136" si="18">IF(T129&gt;0,W129/T129*7,"-")</f>
        <v>51.8518518518518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2</v>
      </c>
      <c r="M130" s="437"/>
      <c r="N130" s="62">
        <v>15</v>
      </c>
      <c r="O130" s="62"/>
      <c r="P130" s="438"/>
      <c r="Q130" s="438">
        <v>1</v>
      </c>
      <c r="R130" s="438">
        <v>5</v>
      </c>
      <c r="S130" s="438">
        <v>5</v>
      </c>
      <c r="T130" s="438">
        <v>0.32</v>
      </c>
      <c r="U130" s="452">
        <f t="shared" si="16"/>
        <v>2</v>
      </c>
      <c r="V130" s="82"/>
      <c r="W130" s="452">
        <f t="shared" si="17"/>
        <v>2</v>
      </c>
      <c r="X130" s="453">
        <f t="shared" si="18"/>
        <v>43.75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>
        <v>1</v>
      </c>
      <c r="Q132" s="440">
        <v>2</v>
      </c>
      <c r="R132" s="440">
        <v>5</v>
      </c>
      <c r="S132" s="440">
        <v>5</v>
      </c>
      <c r="T132" s="440">
        <v>0.54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25.9259259259259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1</v>
      </c>
      <c r="M140" s="439"/>
      <c r="N140" s="65">
        <v>5</v>
      </c>
      <c r="O140" s="65"/>
      <c r="P140" s="440">
        <v>1</v>
      </c>
      <c r="Q140" s="440">
        <v>1</v>
      </c>
      <c r="R140" s="440">
        <v>3</v>
      </c>
      <c r="S140" s="440">
        <v>3</v>
      </c>
      <c r="T140" s="440">
        <v>0.37</v>
      </c>
      <c r="U140" s="454">
        <f t="shared" si="16"/>
        <v>1</v>
      </c>
      <c r="V140" s="84">
        <v>1</v>
      </c>
      <c r="W140" s="455">
        <f t="shared" si="19"/>
        <v>2</v>
      </c>
      <c r="X140" s="456">
        <f t="shared" si="20"/>
        <v>37.8378378378378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1</v>
      </c>
      <c r="V142" s="82">
        <v>1</v>
      </c>
      <c r="W142" s="452">
        <f t="shared" si="19"/>
        <v>2</v>
      </c>
      <c r="X142" s="453">
        <f t="shared" si="20"/>
        <v>37.8378378378378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0</v>
      </c>
      <c r="V143" s="82">
        <v>2</v>
      </c>
      <c r="W143" s="452">
        <f t="shared" si="19"/>
        <v>2</v>
      </c>
      <c r="X143" s="453">
        <f t="shared" si="20"/>
        <v>34.1463414634146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51.8518518518518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2</v>
      </c>
      <c r="V170" s="84"/>
      <c r="W170" s="455">
        <f t="shared" si="19"/>
        <v>2</v>
      </c>
      <c r="X170" s="456" t="str">
        <f t="shared" si="20"/>
        <v>-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8</v>
      </c>
      <c r="R187" s="496">
        <v>17</v>
      </c>
      <c r="S187" s="496">
        <v>21</v>
      </c>
      <c r="T187" s="497">
        <v>1.48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3</v>
      </c>
      <c r="M188" s="495"/>
      <c r="N188" s="275"/>
      <c r="O188" s="275">
        <v>8</v>
      </c>
      <c r="P188" s="496">
        <v>3</v>
      </c>
      <c r="Q188" s="496">
        <v>7</v>
      </c>
      <c r="R188" s="496">
        <v>11</v>
      </c>
      <c r="S188" s="496">
        <v>12</v>
      </c>
      <c r="T188" s="497">
        <v>1.51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13.9072847682119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4</v>
      </c>
      <c r="M6" s="100">
        <f t="shared" si="0"/>
        <v>40.8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1</v>
      </c>
      <c r="M11" s="104">
        <f t="shared" si="0"/>
        <v>12.5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6</v>
      </c>
      <c r="M18" s="104">
        <f t="shared" si="0"/>
        <v>64.2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2</v>
      </c>
      <c r="M42" s="114">
        <f t="shared" si="0"/>
        <v>20.4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2</v>
      </c>
      <c r="M44" s="120">
        <f t="shared" si="0"/>
        <v>20.4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2</v>
      </c>
      <c r="M46" s="114">
        <f t="shared" si="0"/>
        <v>21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4</v>
      </c>
      <c r="M72" s="100">
        <f t="shared" si="5"/>
        <v>76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3</v>
      </c>
      <c r="M84" s="114">
        <f t="shared" si="5"/>
        <v>36.6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2</v>
      </c>
      <c r="M124" s="420">
        <f t="shared" si="5"/>
        <v>29.4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1</v>
      </c>
      <c r="M129" s="108">
        <f t="shared" ref="M129:M177" si="9">K129*L129</f>
        <v>10.2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1</v>
      </c>
      <c r="M140" s="104">
        <f t="shared" si="9"/>
        <v>13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1</v>
      </c>
      <c r="M142" s="100">
        <f t="shared" si="9"/>
        <v>12.7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2</v>
      </c>
      <c r="M143" s="100">
        <f t="shared" si="9"/>
        <v>25.4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46</v>
      </c>
      <c r="M190" s="283">
        <f>SUM(M4:M189)</f>
        <v>440.2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7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4</v>
      </c>
      <c r="Q7" s="43">
        <v>0.39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233.333333333333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9</v>
      </c>
      <c r="K13" s="33"/>
      <c r="L13" s="33"/>
      <c r="M13" s="33">
        <v>1</v>
      </c>
      <c r="N13" s="33">
        <v>2</v>
      </c>
      <c r="O13" s="33">
        <v>2</v>
      </c>
      <c r="P13" s="33">
        <v>3</v>
      </c>
      <c r="Q13" s="43">
        <v>0.76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32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5</v>
      </c>
      <c r="P28" s="33">
        <v>10</v>
      </c>
      <c r="Q28" s="43">
        <v>0.4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58</v>
      </c>
      <c r="K29" s="33"/>
      <c r="L29" s="33"/>
      <c r="M29" s="33">
        <v>2</v>
      </c>
      <c r="N29" s="33">
        <v>7</v>
      </c>
      <c r="O29" s="33">
        <v>12</v>
      </c>
      <c r="P29" s="33">
        <v>15</v>
      </c>
      <c r="Q29" s="43">
        <v>1.44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233.333333333333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0.59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2361.01694915254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>
        <v>2</v>
      </c>
      <c r="N69" s="33">
        <v>5</v>
      </c>
      <c r="O69" s="33">
        <v>5</v>
      </c>
      <c r="P69" s="33">
        <v>9</v>
      </c>
      <c r="Q69" s="43">
        <v>1.32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763.636363636364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8</v>
      </c>
      <c r="Q80" s="43">
        <v>1.02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343.137254901961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8</v>
      </c>
      <c r="J108" s="337"/>
      <c r="K108" s="338">
        <v>15</v>
      </c>
      <c r="L108" s="338"/>
      <c r="M108" s="338">
        <v>3</v>
      </c>
      <c r="N108" s="338">
        <v>14</v>
      </c>
      <c r="O108" s="338">
        <v>22</v>
      </c>
      <c r="P108" s="338">
        <v>36</v>
      </c>
      <c r="Q108" s="357">
        <v>3.11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51.7684887459807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23</v>
      </c>
      <c r="K116" s="36"/>
      <c r="L116" s="36"/>
      <c r="M116" s="36">
        <v>1</v>
      </c>
      <c r="N116" s="36">
        <v>1</v>
      </c>
      <c r="O116" s="36">
        <v>1</v>
      </c>
      <c r="P116" s="36">
        <v>2</v>
      </c>
      <c r="Q116" s="341">
        <v>0.29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>
        <v>3</v>
      </c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0.62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/>
      <c r="O123" s="36">
        <v>1</v>
      </c>
      <c r="P123" s="36">
        <v>1</v>
      </c>
      <c r="Q123" s="341">
        <v>0.05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2100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2</v>
      </c>
      <c r="J124" s="328"/>
      <c r="K124" s="329">
        <v>9</v>
      </c>
      <c r="L124" s="329"/>
      <c r="M124" s="329">
        <v>3</v>
      </c>
      <c r="N124" s="329">
        <v>6</v>
      </c>
      <c r="O124" s="329">
        <v>14</v>
      </c>
      <c r="P124" s="329">
        <v>15</v>
      </c>
      <c r="Q124" s="344">
        <v>1.59</v>
      </c>
      <c r="R124" s="345">
        <f>IF($A$1="补货",IF(V124="FBA",I124,0)+K124+L124,IF(V124="FBA",I124,J124))</f>
        <v>11</v>
      </c>
      <c r="S124" s="346"/>
      <c r="T124" s="346">
        <f t="shared" si="4"/>
        <v>11</v>
      </c>
      <c r="U124" s="329">
        <f t="shared" si="5"/>
        <v>48.4276729559748</v>
      </c>
      <c r="V124" s="347" t="s">
        <v>31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3</v>
      </c>
      <c r="J125" s="32"/>
      <c r="K125" s="33">
        <v>-16</v>
      </c>
      <c r="L125" s="33"/>
      <c r="M125" s="33">
        <v>3</v>
      </c>
      <c r="N125" s="33">
        <v>7</v>
      </c>
      <c r="O125" s="33">
        <v>14</v>
      </c>
      <c r="P125" s="33">
        <v>19</v>
      </c>
      <c r="Q125" s="43">
        <v>2.08</v>
      </c>
      <c r="R125" s="44">
        <f>IF($A$1="补货",IF(V125="FBA",I125,0)+K125+L125,IF(V125="FBA",I125,J125))</f>
        <v>-13</v>
      </c>
      <c r="S125" s="45"/>
      <c r="T125" s="45">
        <f t="shared" si="4"/>
        <v>-13</v>
      </c>
      <c r="U125" s="33">
        <f t="shared" si="5"/>
        <v>-43.75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5</v>
      </c>
      <c r="J126" s="32"/>
      <c r="K126" s="33">
        <v>86</v>
      </c>
      <c r="L126" s="33"/>
      <c r="M126" s="33">
        <v>1</v>
      </c>
      <c r="N126" s="33">
        <v>4</v>
      </c>
      <c r="O126" s="33">
        <v>7</v>
      </c>
      <c r="P126" s="33">
        <v>17</v>
      </c>
      <c r="Q126" s="43">
        <v>0.94</v>
      </c>
      <c r="R126" s="44">
        <f>IF($A$1="补货",IF(V126="FBA",I126,0)+K126+L126,IF(V126="FBA",I126,J126))</f>
        <v>91</v>
      </c>
      <c r="S126" s="45"/>
      <c r="T126" s="45">
        <f t="shared" si="4"/>
        <v>91</v>
      </c>
      <c r="U126" s="33">
        <f t="shared" si="5"/>
        <v>677.659574468085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>
        <v>20</v>
      </c>
      <c r="K127" s="39">
        <v>163</v>
      </c>
      <c r="L127" s="39"/>
      <c r="M127" s="39">
        <v>2</v>
      </c>
      <c r="N127" s="39">
        <v>8</v>
      </c>
      <c r="O127" s="39">
        <v>20</v>
      </c>
      <c r="P127" s="39">
        <v>32</v>
      </c>
      <c r="Q127" s="48">
        <v>2.06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553.883495145631</v>
      </c>
      <c r="V127" s="51" t="s">
        <v>523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8</v>
      </c>
      <c r="O129" s="33">
        <v>15</v>
      </c>
      <c r="P129" s="33">
        <v>19</v>
      </c>
      <c r="Q129" s="43">
        <v>1.53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288.235294117647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35</v>
      </c>
      <c r="J130" s="32"/>
      <c r="K130" s="33">
        <v>125</v>
      </c>
      <c r="L130" s="33"/>
      <c r="M130" s="33">
        <v>13</v>
      </c>
      <c r="N130" s="33">
        <v>41</v>
      </c>
      <c r="O130" s="33">
        <v>68</v>
      </c>
      <c r="P130" s="33">
        <v>97</v>
      </c>
      <c r="Q130" s="43">
        <v>8.71</v>
      </c>
      <c r="R130" s="44">
        <f>IF($A$1="补货",IF(V130="FBA",I130,0)+K130+L130,IF(V130="FBA",I130,J130))</f>
        <v>160</v>
      </c>
      <c r="S130" s="45"/>
      <c r="T130" s="45">
        <f t="shared" si="6"/>
        <v>160</v>
      </c>
      <c r="U130" s="33">
        <f t="shared" si="7"/>
        <v>128.587830080367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19</v>
      </c>
      <c r="J131" s="32"/>
      <c r="K131" s="33">
        <v>65</v>
      </c>
      <c r="L131" s="33"/>
      <c r="M131" s="33">
        <v>5</v>
      </c>
      <c r="N131" s="33">
        <v>18</v>
      </c>
      <c r="O131" s="33">
        <v>46</v>
      </c>
      <c r="P131" s="33">
        <v>61</v>
      </c>
      <c r="Q131" s="43">
        <v>4.57</v>
      </c>
      <c r="R131" s="44">
        <f>IF($A$1="补货",IF(V131="FBA",I131,0)+K131+L131,IF(V131="FBA",I131,J131))</f>
        <v>84</v>
      </c>
      <c r="S131" s="45"/>
      <c r="T131" s="45">
        <f t="shared" si="6"/>
        <v>84</v>
      </c>
      <c r="U131" s="33">
        <f t="shared" si="7"/>
        <v>128.665207877462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10</v>
      </c>
      <c r="J132" s="32"/>
      <c r="K132" s="33">
        <v>120</v>
      </c>
      <c r="L132" s="33"/>
      <c r="M132" s="33"/>
      <c r="N132" s="33">
        <v>5</v>
      </c>
      <c r="O132" s="33">
        <v>7</v>
      </c>
      <c r="P132" s="33">
        <v>18</v>
      </c>
      <c r="Q132" s="43">
        <v>0.88</v>
      </c>
      <c r="R132" s="44">
        <f>IF($A$1="补货",IF(V132="FBA",I132,0)+K132+L132,IF(V132="FBA",I132,J132))</f>
        <v>130</v>
      </c>
      <c r="S132" s="45"/>
      <c r="T132" s="45">
        <f t="shared" si="6"/>
        <v>130</v>
      </c>
      <c r="U132" s="33">
        <f t="shared" si="7"/>
        <v>1034.09090909091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15</v>
      </c>
      <c r="Q133" s="341">
        <v>0.65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753.846153846154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14</v>
      </c>
      <c r="J134" s="32"/>
      <c r="K134" s="33">
        <v>-10</v>
      </c>
      <c r="L134" s="33"/>
      <c r="M134" s="33">
        <v>3</v>
      </c>
      <c r="N134" s="33">
        <v>6</v>
      </c>
      <c r="O134" s="33">
        <v>6</v>
      </c>
      <c r="P134" s="33">
        <v>7</v>
      </c>
      <c r="Q134" s="408">
        <v>1.19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23.5294117647059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2</v>
      </c>
      <c r="J135" s="35"/>
      <c r="K135" s="36">
        <v>-6</v>
      </c>
      <c r="L135" s="36"/>
      <c r="M135" s="36">
        <v>5</v>
      </c>
      <c r="N135" s="36">
        <v>9</v>
      </c>
      <c r="O135" s="36">
        <v>9</v>
      </c>
      <c r="P135" s="36">
        <v>9</v>
      </c>
      <c r="Q135" s="341">
        <v>2.88</v>
      </c>
      <c r="R135" s="342">
        <f>IF($A$1="补货",IF(V135="FBA",I135,0)+K135+L135,IF(V135="FBA",I135,J135))</f>
        <v>-4</v>
      </c>
      <c r="S135" s="343"/>
      <c r="T135" s="343">
        <f t="shared" si="6"/>
        <v>-4</v>
      </c>
      <c r="U135" s="36">
        <f t="shared" si="7"/>
        <v>-9.72222222222222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233.333333333333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1108.33333333333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2</v>
      </c>
      <c r="P155" s="36">
        <v>2</v>
      </c>
      <c r="Q155" s="341">
        <v>0.1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420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2</v>
      </c>
      <c r="P181" s="36">
        <v>3</v>
      </c>
      <c r="Q181" s="341">
        <v>0.19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6</v>
      </c>
      <c r="K183" s="338"/>
      <c r="L183" s="338"/>
      <c r="M183" s="338"/>
      <c r="N183" s="338">
        <v>3</v>
      </c>
      <c r="O183" s="338">
        <v>6</v>
      </c>
      <c r="P183" s="338">
        <v>8</v>
      </c>
      <c r="Q183" s="357">
        <v>0.54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114.754098360656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156.716417910448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2022-06-18T20:07:22Z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